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 activeTab="1"/>
  </bookViews>
  <sheets>
    <sheet name="расчет" sheetId="1" r:id="rId1"/>
    <sheet name="смета " sheetId="7" r:id="rId2"/>
    <sheet name="план" sheetId="6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J22" i="6"/>
  <c r="J21"/>
  <c r="J20"/>
  <c r="J19"/>
  <c r="J17"/>
  <c r="J16"/>
  <c r="J15"/>
  <c r="J14"/>
  <c r="J13"/>
  <c r="J12"/>
  <c r="J11"/>
  <c r="J9"/>
  <c r="J8"/>
  <c r="I22"/>
  <c r="I21"/>
  <c r="I20"/>
  <c r="I19"/>
  <c r="K19" s="1"/>
  <c r="I17"/>
  <c r="K17" s="1"/>
  <c r="I16"/>
  <c r="I15"/>
  <c r="I13"/>
  <c r="I12"/>
  <c r="I11"/>
  <c r="I9"/>
  <c r="I8"/>
  <c r="F22"/>
  <c r="F21"/>
  <c r="K21" s="1"/>
  <c r="F20"/>
  <c r="K20" s="1"/>
  <c r="F19"/>
  <c r="F17"/>
  <c r="F16"/>
  <c r="K16" s="1"/>
  <c r="F15"/>
  <c r="K15" s="1"/>
  <c r="F13"/>
  <c r="F12"/>
  <c r="F11"/>
  <c r="K11" s="1"/>
  <c r="F9"/>
  <c r="K9" s="1"/>
  <c r="F8"/>
  <c r="W19" i="1"/>
  <c r="V19"/>
  <c r="U19"/>
  <c r="U9"/>
  <c r="T22"/>
  <c r="T21"/>
  <c r="U21" s="1"/>
  <c r="T20"/>
  <c r="U20" s="1"/>
  <c r="V20" s="1"/>
  <c r="T19"/>
  <c r="T17"/>
  <c r="U17" s="1"/>
  <c r="T16"/>
  <c r="T15"/>
  <c r="U15" s="1"/>
  <c r="T13"/>
  <c r="T12"/>
  <c r="T11"/>
  <c r="T9"/>
  <c r="V9" s="1"/>
  <c r="T8"/>
  <c r="P8"/>
  <c r="P9"/>
  <c r="P11"/>
  <c r="P12"/>
  <c r="P13"/>
  <c r="P15"/>
  <c r="P16"/>
  <c r="P17"/>
  <c r="P19"/>
  <c r="P20"/>
  <c r="P21"/>
  <c r="P22"/>
  <c r="I22"/>
  <c r="I21"/>
  <c r="I20"/>
  <c r="I19"/>
  <c r="I17"/>
  <c r="I16"/>
  <c r="I15"/>
  <c r="I13"/>
  <c r="I12"/>
  <c r="I11"/>
  <c r="I9"/>
  <c r="I8"/>
  <c r="J22"/>
  <c r="K22" s="1"/>
  <c r="L22" s="1"/>
  <c r="M21"/>
  <c r="N21" s="1"/>
  <c r="O21" s="1"/>
  <c r="J20"/>
  <c r="K20" s="1"/>
  <c r="L20" s="1"/>
  <c r="F19"/>
  <c r="M19" s="1"/>
  <c r="N19" s="1"/>
  <c r="O19" s="1"/>
  <c r="J17"/>
  <c r="K17" s="1"/>
  <c r="L17" s="1"/>
  <c r="M16"/>
  <c r="N16" s="1"/>
  <c r="O16" s="1"/>
  <c r="J15"/>
  <c r="K15" s="1"/>
  <c r="L15" s="1"/>
  <c r="M13"/>
  <c r="N13" s="1"/>
  <c r="O13" s="1"/>
  <c r="J12"/>
  <c r="K12" s="1"/>
  <c r="L12" s="1"/>
  <c r="M11"/>
  <c r="N11" s="1"/>
  <c r="O11" s="1"/>
  <c r="M9"/>
  <c r="N9" s="1"/>
  <c r="O9" s="1"/>
  <c r="F7"/>
  <c r="U22" l="1"/>
  <c r="V22" s="1"/>
  <c r="V21"/>
  <c r="V17"/>
  <c r="U16"/>
  <c r="V16" s="1"/>
  <c r="V15"/>
  <c r="U13"/>
  <c r="V13" s="1"/>
  <c r="U12"/>
  <c r="V12" s="1"/>
  <c r="T25"/>
  <c r="U11"/>
  <c r="V11" s="1"/>
  <c r="E23" i="7"/>
  <c r="E6" s="1"/>
  <c r="E29" s="1"/>
  <c r="U8" i="1"/>
  <c r="K22" i="6"/>
  <c r="K8"/>
  <c r="K13"/>
  <c r="K12"/>
  <c r="I25"/>
  <c r="F25"/>
  <c r="M15" i="1"/>
  <c r="N15" s="1"/>
  <c r="O15" s="1"/>
  <c r="M20"/>
  <c r="Q8"/>
  <c r="Q22"/>
  <c r="Q20"/>
  <c r="R20" s="1"/>
  <c r="S20" s="1"/>
  <c r="Q17"/>
  <c r="Q15"/>
  <c r="Q12"/>
  <c r="Q9"/>
  <c r="M12"/>
  <c r="N12" s="1"/>
  <c r="O12" s="1"/>
  <c r="M17"/>
  <c r="N17" s="1"/>
  <c r="O17" s="1"/>
  <c r="M22"/>
  <c r="N22" s="1"/>
  <c r="O22" s="1"/>
  <c r="J8"/>
  <c r="J11"/>
  <c r="J13"/>
  <c r="J16"/>
  <c r="J19"/>
  <c r="K19" s="1"/>
  <c r="L19" s="1"/>
  <c r="J21"/>
  <c r="M8"/>
  <c r="N8" s="1"/>
  <c r="O8" s="1"/>
  <c r="Q11"/>
  <c r="R11" s="1"/>
  <c r="S11" s="1"/>
  <c r="Q13"/>
  <c r="R13" s="1"/>
  <c r="S13" s="1"/>
  <c r="Q16"/>
  <c r="Q19"/>
  <c r="R19" s="1"/>
  <c r="S19" s="1"/>
  <c r="Q21"/>
  <c r="R21" s="1"/>
  <c r="S21" s="1"/>
  <c r="J9"/>
  <c r="R9"/>
  <c r="S9" s="1"/>
  <c r="R12"/>
  <c r="S12" s="1"/>
  <c r="R15"/>
  <c r="S15" s="1"/>
  <c r="R17"/>
  <c r="S17" s="1"/>
  <c r="R22"/>
  <c r="S22" s="1"/>
  <c r="F25"/>
  <c r="W22" l="1"/>
  <c r="K21"/>
  <c r="L21" s="1"/>
  <c r="W21"/>
  <c r="N20"/>
  <c r="O20" s="1"/>
  <c r="O25" s="1"/>
  <c r="D17" i="7" s="1"/>
  <c r="W20" i="1"/>
  <c r="W17"/>
  <c r="W16"/>
  <c r="W15"/>
  <c r="K13"/>
  <c r="L13" s="1"/>
  <c r="W13"/>
  <c r="W12"/>
  <c r="K11"/>
  <c r="L11" s="1"/>
  <c r="W11"/>
  <c r="U25"/>
  <c r="E24" i="7" s="1"/>
  <c r="E7" s="1"/>
  <c r="K9" i="1"/>
  <c r="L9" s="1"/>
  <c r="W9"/>
  <c r="K8"/>
  <c r="L8" s="1"/>
  <c r="W8"/>
  <c r="V8"/>
  <c r="V25" s="1"/>
  <c r="K25" i="6"/>
  <c r="J25" i="1"/>
  <c r="K16"/>
  <c r="M25"/>
  <c r="R16"/>
  <c r="S16" s="1"/>
  <c r="R8"/>
  <c r="Q25"/>
  <c r="N25" l="1"/>
  <c r="W25"/>
  <c r="D16" i="7"/>
  <c r="D11"/>
  <c r="E25"/>
  <c r="E8" s="1"/>
  <c r="D19"/>
  <c r="D15"/>
  <c r="D27"/>
  <c r="L16" i="1"/>
  <c r="L25" s="1"/>
  <c r="K25"/>
  <c r="S8"/>
  <c r="S25" s="1"/>
  <c r="R25"/>
  <c r="D13" i="7" l="1"/>
  <c r="D6"/>
  <c r="D29" s="1"/>
  <c r="C29" s="1"/>
  <c r="D21"/>
  <c r="D20"/>
  <c r="D12"/>
  <c r="D7" l="1"/>
  <c r="D8"/>
</calcChain>
</file>

<file path=xl/sharedStrings.xml><?xml version="1.0" encoding="utf-8"?>
<sst xmlns="http://schemas.openxmlformats.org/spreadsheetml/2006/main" count="185" uniqueCount="85">
  <si>
    <t>Наименование платной услуги</t>
  </si>
  <si>
    <t>ед.изм</t>
  </si>
  <si>
    <t>План на оказание платных услуг МКУ "Курчанский УЭЦ" на 2020 год</t>
  </si>
  <si>
    <t>сотка</t>
  </si>
  <si>
    <t>1.</t>
  </si>
  <si>
    <t>2.</t>
  </si>
  <si>
    <t>1.1.</t>
  </si>
  <si>
    <t>1.2.</t>
  </si>
  <si>
    <t>2.1.</t>
  </si>
  <si>
    <t>2.2.</t>
  </si>
  <si>
    <t>2.3.</t>
  </si>
  <si>
    <t xml:space="preserve">высота до 40 см. </t>
  </si>
  <si>
    <t>высота от 40 см. и более</t>
  </si>
  <si>
    <t xml:space="preserve">высота до 8,0 м. </t>
  </si>
  <si>
    <t>высота от 8,0 м. до 12,0 м. с применением автоподъемника</t>
  </si>
  <si>
    <t>высота от 12,0 м. до 17,0 м. с применением автоподъемника</t>
  </si>
  <si>
    <t>3.</t>
  </si>
  <si>
    <t>Покос растительности:</t>
  </si>
  <si>
    <t>3.1.</t>
  </si>
  <si>
    <t>3.2.</t>
  </si>
  <si>
    <t>3.3.</t>
  </si>
  <si>
    <t>4.</t>
  </si>
  <si>
    <t>4.1.</t>
  </si>
  <si>
    <t>4.2.</t>
  </si>
  <si>
    <t>4.3.</t>
  </si>
  <si>
    <t>5.</t>
  </si>
  <si>
    <t>Ликвидация кустарника</t>
  </si>
  <si>
    <t>м.кв.</t>
  </si>
  <si>
    <t>1 дерево</t>
  </si>
  <si>
    <t>Валка деревьев:</t>
  </si>
  <si>
    <t>Валка деревьев с распилом :</t>
  </si>
  <si>
    <t>тариф на единицу</t>
  </si>
  <si>
    <t>Формовочная и санитарная обрезка деревьев:</t>
  </si>
  <si>
    <t>Сумма на год, руб</t>
  </si>
  <si>
    <t>ФОТ сумма с начислениями</t>
  </si>
  <si>
    <t>ФЗП, КВР 111</t>
  </si>
  <si>
    <t>страховые взносы 30,2% КВР 119</t>
  </si>
  <si>
    <t>КВР 244</t>
  </si>
  <si>
    <t>2</t>
  </si>
  <si>
    <t>5</t>
  </si>
  <si>
    <t>план на год</t>
  </si>
  <si>
    <t>раздел 05 03</t>
  </si>
  <si>
    <t>раздел 01 13</t>
  </si>
  <si>
    <t>ФОТ управленческого  персонала 23% от ФОТ основного персонала, %</t>
  </si>
  <si>
    <t>ФОТ основного персонала</t>
  </si>
  <si>
    <t xml:space="preserve"> рабочие, %</t>
  </si>
  <si>
    <t>водитель-машинист АПТ</t>
  </si>
  <si>
    <r>
      <t xml:space="preserve">ФОТ общепроизводственного персонала 3% от ФОТ основного персонала </t>
    </r>
    <r>
      <rPr>
        <sz val="10"/>
        <color theme="1"/>
        <rFont val="Times New Roman"/>
        <family val="1"/>
        <charset val="204"/>
      </rPr>
      <t>(начальник участка, водитель)</t>
    </r>
    <r>
      <rPr>
        <sz val="12"/>
        <color theme="1"/>
        <rFont val="Times New Roman"/>
        <family val="1"/>
        <charset val="204"/>
      </rPr>
      <t>, %</t>
    </r>
  </si>
  <si>
    <t>водитель-машинист АПТ, %</t>
  </si>
  <si>
    <t>ФОТ основного персонала, рабочие</t>
  </si>
  <si>
    <t>10=6*7</t>
  </si>
  <si>
    <t>13=6*8</t>
  </si>
  <si>
    <t xml:space="preserve">05 03 </t>
  </si>
  <si>
    <t>05 03</t>
  </si>
  <si>
    <t>01 13</t>
  </si>
  <si>
    <t>Доходы от платных услуг</t>
  </si>
  <si>
    <t>рабочие</t>
  </si>
  <si>
    <t>ФОТ с начислениями</t>
  </si>
  <si>
    <t>КВР</t>
  </si>
  <si>
    <t>ФЗП</t>
  </si>
  <si>
    <t>Сртаховые взносы 30,2%</t>
  </si>
  <si>
    <t>Страховые взносы 30,2%</t>
  </si>
  <si>
    <t>в т.ч.</t>
  </si>
  <si>
    <t>Общепроизводственный персонал</t>
  </si>
  <si>
    <t>Расходы на закупки товаров, услуг</t>
  </si>
  <si>
    <t>Общехозяйственный персонал, АУП</t>
  </si>
  <si>
    <t>ВСЕГО по смете</t>
  </si>
  <si>
    <t>ведущий специалист финансового отдела</t>
  </si>
  <si>
    <t>О.В.Мокрых</t>
  </si>
  <si>
    <t>Директор МКУ "Курчанский УЭЦ"</t>
  </si>
  <si>
    <t>А.А.Бровко</t>
  </si>
  <si>
    <t>ФОТ основного персонала, водитель-машинист АПТ, раздел 05 03</t>
  </si>
  <si>
    <t>ФОТ основного персонала, раздел 05 03</t>
  </si>
  <si>
    <t>17=6*16</t>
  </si>
  <si>
    <t>23</t>
  </si>
  <si>
    <t>20=6*9</t>
  </si>
  <si>
    <t>Исполнитель</t>
  </si>
  <si>
    <t>Расчет расходов на оказание платных услуг МКУ "Курчанский УЭЦ" на 2020 год</t>
  </si>
  <si>
    <t>для населения</t>
  </si>
  <si>
    <t>для юридических лиц</t>
  </si>
  <si>
    <t>Всего по МКУ "Курчанский УЭЦ"</t>
  </si>
  <si>
    <t>тариф за единицу</t>
  </si>
  <si>
    <t>№ пп</t>
  </si>
  <si>
    <t>Сумма на год, руб.</t>
  </si>
  <si>
    <t>Смета расходов по платным услугам МКУ "Курчанский УЭЦ" 2020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</si>
</sst>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0" fontId="1" fillId="0" borderId="1" xfId="0" applyFont="1" applyBorder="1"/>
    <xf numFmtId="49" fontId="1" fillId="0" borderId="1" xfId="0" applyNumberFormat="1" applyFont="1" applyBorder="1"/>
    <xf numFmtId="0" fontId="2" fillId="0" borderId="1" xfId="0" applyFont="1" applyBorder="1"/>
    <xf numFmtId="49" fontId="2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43" fontId="1" fillId="0" borderId="0" xfId="1" applyFont="1"/>
    <xf numFmtId="43" fontId="1" fillId="0" borderId="1" xfId="1" applyFont="1" applyBorder="1"/>
    <xf numFmtId="43" fontId="2" fillId="0" borderId="1" xfId="1" applyFont="1" applyBorder="1"/>
    <xf numFmtId="0" fontId="1" fillId="0" borderId="0" xfId="0" applyFont="1" applyAlignment="1">
      <alignment wrapText="1"/>
    </xf>
    <xf numFmtId="49" fontId="2" fillId="0" borderId="1" xfId="0" applyNumberFormat="1" applyFont="1" applyBorder="1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/>
    <xf numFmtId="43" fontId="4" fillId="0" borderId="0" xfId="1" applyFont="1"/>
    <xf numFmtId="49" fontId="4" fillId="0" borderId="1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1" xfId="0" applyFont="1" applyBorder="1"/>
    <xf numFmtId="49" fontId="5" fillId="0" borderId="1" xfId="0" applyNumberFormat="1" applyFont="1" applyBorder="1"/>
    <xf numFmtId="43" fontId="4" fillId="0" borderId="1" xfId="1" applyFont="1" applyBorder="1"/>
    <xf numFmtId="43" fontId="5" fillId="0" borderId="1" xfId="1" applyFont="1" applyBorder="1"/>
    <xf numFmtId="0" fontId="5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3" fontId="4" fillId="0" borderId="1" xfId="0" applyNumberFormat="1" applyFont="1" applyBorder="1"/>
    <xf numFmtId="49" fontId="5" fillId="0" borderId="1" xfId="0" applyNumberFormat="1" applyFont="1" applyBorder="1" applyAlignment="1">
      <alignment wrapText="1"/>
    </xf>
    <xf numFmtId="49" fontId="4" fillId="0" borderId="0" xfId="0" applyNumberFormat="1" applyFont="1"/>
    <xf numFmtId="164" fontId="4" fillId="0" borderId="1" xfId="1" applyNumberFormat="1" applyFont="1" applyBorder="1" applyAlignment="1">
      <alignment horizontal="center" wrapText="1"/>
    </xf>
    <xf numFmtId="164" fontId="4" fillId="0" borderId="1" xfId="1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1" applyNumberFormat="1" applyFont="1" applyBorder="1"/>
    <xf numFmtId="0" fontId="4" fillId="0" borderId="4" xfId="0" applyFont="1" applyBorder="1" applyAlignment="1">
      <alignment wrapText="1"/>
    </xf>
    <xf numFmtId="43" fontId="4" fillId="0" borderId="1" xfId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4" fontId="2" fillId="0" borderId="1" xfId="1" applyNumberFormat="1" applyFont="1" applyBorder="1"/>
    <xf numFmtId="43" fontId="2" fillId="0" borderId="0" xfId="1" applyFont="1"/>
    <xf numFmtId="43" fontId="1" fillId="0" borderId="1" xfId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3" fontId="2" fillId="0" borderId="0" xfId="1" applyFont="1" applyBorder="1"/>
    <xf numFmtId="43" fontId="1" fillId="0" borderId="0" xfId="1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wrapText="1"/>
    </xf>
    <xf numFmtId="43" fontId="4" fillId="0" borderId="1" xfId="1" applyFont="1" applyBorder="1" applyAlignment="1">
      <alignment horizontal="center" wrapText="1"/>
    </xf>
    <xf numFmtId="43" fontId="4" fillId="0" borderId="5" xfId="1" applyFont="1" applyBorder="1" applyAlignment="1">
      <alignment horizontal="center" wrapText="1"/>
    </xf>
    <xf numFmtId="43" fontId="4" fillId="0" borderId="6" xfId="1" applyFont="1" applyBorder="1" applyAlignment="1">
      <alignment horizontal="center" wrapText="1"/>
    </xf>
    <xf numFmtId="43" fontId="4" fillId="0" borderId="2" xfId="1" applyFont="1" applyBorder="1" applyAlignment="1">
      <alignment horizontal="center" wrapText="1"/>
    </xf>
    <xf numFmtId="43" fontId="4" fillId="0" borderId="3" xfId="1" applyFont="1" applyBorder="1" applyAlignment="1">
      <alignment horizontal="center" wrapText="1"/>
    </xf>
    <xf numFmtId="43" fontId="4" fillId="0" borderId="4" xfId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29"/>
  <sheetViews>
    <sheetView zoomScale="70" zoomScaleNormal="70" workbookViewId="0">
      <pane xSplit="9" ySplit="9" topLeftCell="J17" activePane="bottomRight" state="frozen"/>
      <selection pane="topRight" activeCell="J1" sqref="J1"/>
      <selection pane="bottomLeft" activeCell="A9" sqref="A9"/>
      <selection pane="bottomRight" activeCell="J30" sqref="J30"/>
    </sheetView>
  </sheetViews>
  <sheetFormatPr defaultRowHeight="15.6"/>
  <cols>
    <col min="1" max="1" width="7.77734375" style="18" customWidth="1"/>
    <col min="2" max="2" width="23.88671875" style="32" customWidth="1"/>
    <col min="3" max="3" width="10.44140625" style="18" hidden="1" customWidth="1"/>
    <col min="4" max="4" width="10.6640625" style="20" hidden="1" customWidth="1"/>
    <col min="5" max="5" width="15.77734375" style="20" hidden="1" customWidth="1"/>
    <col min="6" max="6" width="15.77734375" style="20" customWidth="1"/>
    <col min="7" max="7" width="13.44140625" style="20" customWidth="1"/>
    <col min="8" max="8" width="12.44140625" style="20" customWidth="1"/>
    <col min="9" max="9" width="13.77734375" style="20" customWidth="1"/>
    <col min="10" max="10" width="15.6640625" style="18" customWidth="1"/>
    <col min="11" max="11" width="14.44140625" style="18" customWidth="1"/>
    <col min="12" max="12" width="14" style="18" customWidth="1"/>
    <col min="13" max="13" width="14.5546875" style="18" customWidth="1"/>
    <col min="14" max="14" width="13" style="18" customWidth="1"/>
    <col min="15" max="15" width="12.6640625" style="18" customWidth="1"/>
    <col min="16" max="16" width="16.44140625" style="20" customWidth="1"/>
    <col min="17" max="17" width="14.77734375" style="18" customWidth="1"/>
    <col min="18" max="18" width="12.44140625" style="18" customWidth="1"/>
    <col min="19" max="19" width="11.5546875" style="18" customWidth="1"/>
    <col min="20" max="20" width="14.5546875" style="20" customWidth="1"/>
    <col min="21" max="21" width="13.88671875" style="20" customWidth="1"/>
    <col min="22" max="22" width="12.44140625" style="20" customWidth="1"/>
    <col min="23" max="23" width="13.21875" style="18" customWidth="1"/>
    <col min="24" max="16384" width="8.88671875" style="18"/>
  </cols>
  <sheetData>
    <row r="2" spans="1:23" s="1" customFormat="1" ht="18">
      <c r="B2" s="61" t="s">
        <v>77</v>
      </c>
      <c r="C2" s="61"/>
      <c r="D2" s="61"/>
      <c r="E2" s="61"/>
      <c r="F2" s="61"/>
      <c r="G2" s="61"/>
      <c r="H2" s="61"/>
      <c r="I2" s="61"/>
      <c r="J2" s="61"/>
      <c r="K2" s="61"/>
      <c r="P2" s="9"/>
      <c r="T2" s="9"/>
      <c r="U2" s="9"/>
      <c r="V2" s="9"/>
    </row>
    <row r="3" spans="1:23">
      <c r="B3" s="19"/>
      <c r="C3" s="19"/>
      <c r="D3" s="19"/>
    </row>
    <row r="4" spans="1:23" s="22" customFormat="1" ht="28.8" customHeight="1">
      <c r="A4" s="52"/>
      <c r="B4" s="62" t="s">
        <v>0</v>
      </c>
      <c r="C4" s="52" t="s">
        <v>1</v>
      </c>
      <c r="D4" s="53" t="s">
        <v>40</v>
      </c>
      <c r="E4" s="53" t="s">
        <v>31</v>
      </c>
      <c r="F4" s="53" t="s">
        <v>33</v>
      </c>
      <c r="G4" s="53" t="s">
        <v>72</v>
      </c>
      <c r="H4" s="53"/>
      <c r="I4" s="53" t="s">
        <v>43</v>
      </c>
      <c r="J4" s="56" t="s">
        <v>49</v>
      </c>
      <c r="K4" s="57"/>
      <c r="L4" s="58"/>
      <c r="M4" s="56" t="s">
        <v>71</v>
      </c>
      <c r="N4" s="57"/>
      <c r="O4" s="58"/>
      <c r="P4" s="54" t="s">
        <v>47</v>
      </c>
      <c r="Q4" s="59" t="s">
        <v>41</v>
      </c>
      <c r="R4" s="60"/>
      <c r="S4" s="60"/>
      <c r="T4" s="53" t="s">
        <v>42</v>
      </c>
      <c r="U4" s="53"/>
      <c r="V4" s="53"/>
      <c r="W4" s="40" t="s">
        <v>52</v>
      </c>
    </row>
    <row r="5" spans="1:23" s="43" customFormat="1" ht="127.8" customHeight="1">
      <c r="A5" s="52"/>
      <c r="B5" s="62"/>
      <c r="C5" s="52"/>
      <c r="D5" s="53"/>
      <c r="E5" s="53"/>
      <c r="F5" s="53"/>
      <c r="G5" s="41" t="s">
        <v>45</v>
      </c>
      <c r="H5" s="41" t="s">
        <v>48</v>
      </c>
      <c r="I5" s="53"/>
      <c r="J5" s="42" t="s">
        <v>34</v>
      </c>
      <c r="K5" s="42" t="s">
        <v>35</v>
      </c>
      <c r="L5" s="42" t="s">
        <v>36</v>
      </c>
      <c r="M5" s="42" t="s">
        <v>34</v>
      </c>
      <c r="N5" s="42" t="s">
        <v>35</v>
      </c>
      <c r="O5" s="42" t="s">
        <v>36</v>
      </c>
      <c r="P5" s="55"/>
      <c r="Q5" s="42" t="s">
        <v>34</v>
      </c>
      <c r="R5" s="42" t="s">
        <v>35</v>
      </c>
      <c r="S5" s="42" t="s">
        <v>36</v>
      </c>
      <c r="T5" s="41" t="s">
        <v>34</v>
      </c>
      <c r="U5" s="41" t="s">
        <v>35</v>
      </c>
      <c r="V5" s="41" t="s">
        <v>36</v>
      </c>
      <c r="W5" s="42" t="s">
        <v>37</v>
      </c>
    </row>
    <row r="6" spans="1:23" s="17" customFormat="1">
      <c r="A6" s="15">
        <v>1</v>
      </c>
      <c r="B6" s="16" t="s">
        <v>38</v>
      </c>
      <c r="C6" s="15">
        <v>3</v>
      </c>
      <c r="D6" s="15">
        <v>4</v>
      </c>
      <c r="E6" s="16" t="s">
        <v>39</v>
      </c>
      <c r="F6" s="15">
        <v>6</v>
      </c>
      <c r="G6" s="33">
        <v>7</v>
      </c>
      <c r="H6" s="33">
        <v>8</v>
      </c>
      <c r="I6" s="33">
        <v>9</v>
      </c>
      <c r="J6" s="16" t="s">
        <v>50</v>
      </c>
      <c r="K6" s="15">
        <v>11</v>
      </c>
      <c r="L6" s="15">
        <v>12</v>
      </c>
      <c r="M6" s="16" t="s">
        <v>51</v>
      </c>
      <c r="N6" s="15">
        <v>14</v>
      </c>
      <c r="O6" s="15">
        <v>15</v>
      </c>
      <c r="P6" s="34">
        <v>16</v>
      </c>
      <c r="Q6" s="16" t="s">
        <v>73</v>
      </c>
      <c r="R6" s="15">
        <v>18</v>
      </c>
      <c r="S6" s="15">
        <v>19</v>
      </c>
      <c r="T6" s="33" t="s">
        <v>75</v>
      </c>
      <c r="U6" s="33">
        <v>21</v>
      </c>
      <c r="V6" s="33">
        <v>22</v>
      </c>
      <c r="W6" s="16" t="s">
        <v>74</v>
      </c>
    </row>
    <row r="7" spans="1:23" s="27" customFormat="1">
      <c r="A7" s="23" t="s">
        <v>4</v>
      </c>
      <c r="B7" s="24" t="s">
        <v>17</v>
      </c>
      <c r="C7" s="23"/>
      <c r="D7" s="25"/>
      <c r="E7" s="25"/>
      <c r="F7" s="26">
        <f>D7*E7</f>
        <v>0</v>
      </c>
      <c r="G7" s="26"/>
      <c r="H7" s="26"/>
      <c r="I7" s="26"/>
      <c r="J7" s="23"/>
      <c r="K7" s="23"/>
      <c r="L7" s="23"/>
      <c r="M7" s="23"/>
      <c r="N7" s="23"/>
      <c r="O7" s="23"/>
      <c r="P7" s="26"/>
      <c r="Q7" s="23"/>
      <c r="R7" s="23"/>
      <c r="S7" s="23"/>
      <c r="T7" s="26"/>
      <c r="U7" s="26"/>
      <c r="V7" s="26"/>
      <c r="W7" s="23"/>
    </row>
    <row r="8" spans="1:23">
      <c r="A8" s="28" t="s">
        <v>6</v>
      </c>
      <c r="B8" s="29" t="s">
        <v>11</v>
      </c>
      <c r="C8" s="28" t="s">
        <v>3</v>
      </c>
      <c r="D8" s="25">
        <v>50</v>
      </c>
      <c r="E8" s="25">
        <v>150</v>
      </c>
      <c r="F8" s="26">
        <v>3825</v>
      </c>
      <c r="G8" s="25">
        <v>59</v>
      </c>
      <c r="H8" s="25"/>
      <c r="I8" s="25">
        <f>G8*0.23</f>
        <v>13.57</v>
      </c>
      <c r="J8" s="30">
        <f>F8*G8/100</f>
        <v>2256.75</v>
      </c>
      <c r="K8" s="30">
        <f>J8/1.302</f>
        <v>1733.294930875576</v>
      </c>
      <c r="L8" s="30">
        <f>K8*0.302</f>
        <v>523.45506912442397</v>
      </c>
      <c r="M8" s="30">
        <f t="shared" ref="M8:M9" si="0">F8*H8/100</f>
        <v>0</v>
      </c>
      <c r="N8" s="30">
        <f>M8/1.302</f>
        <v>0</v>
      </c>
      <c r="O8" s="30">
        <f>N8*0.302</f>
        <v>0</v>
      </c>
      <c r="P8" s="25">
        <f>G8*3/100</f>
        <v>1.77</v>
      </c>
      <c r="Q8" s="30">
        <f>P8*F8/100</f>
        <v>67.702500000000001</v>
      </c>
      <c r="R8" s="30">
        <f>Q8/1.302</f>
        <v>51.998847926267281</v>
      </c>
      <c r="S8" s="30">
        <f>R8*0.302</f>
        <v>15.703652073732718</v>
      </c>
      <c r="T8" s="25">
        <f>F8*I8/100</f>
        <v>519.05250000000001</v>
      </c>
      <c r="U8" s="25">
        <f>T8/1.302</f>
        <v>398.65783410138249</v>
      </c>
      <c r="V8" s="25">
        <f>T8-U8</f>
        <v>120.39466589861752</v>
      </c>
      <c r="W8" s="30">
        <f>F8-J8-M8-Q8-T8</f>
        <v>981.49499999999989</v>
      </c>
    </row>
    <row r="9" spans="1:23">
      <c r="A9" s="28" t="s">
        <v>7</v>
      </c>
      <c r="B9" s="29" t="s">
        <v>12</v>
      </c>
      <c r="C9" s="28" t="s">
        <v>3</v>
      </c>
      <c r="D9" s="25">
        <v>50</v>
      </c>
      <c r="E9" s="25">
        <v>180</v>
      </c>
      <c r="F9" s="26">
        <v>3690</v>
      </c>
      <c r="G9" s="25">
        <v>59</v>
      </c>
      <c r="H9" s="25"/>
      <c r="I9" s="25">
        <f>G9*0.23</f>
        <v>13.57</v>
      </c>
      <c r="J9" s="30">
        <f>F9*G9/100</f>
        <v>2177.1</v>
      </c>
      <c r="K9" s="30">
        <f>J9/1.302</f>
        <v>1672.1198156682026</v>
      </c>
      <c r="L9" s="30">
        <f>K9*0.302</f>
        <v>504.98018433179715</v>
      </c>
      <c r="M9" s="30">
        <f t="shared" si="0"/>
        <v>0</v>
      </c>
      <c r="N9" s="30">
        <f>M9/1.302</f>
        <v>0</v>
      </c>
      <c r="O9" s="30">
        <f>N9*0.302</f>
        <v>0</v>
      </c>
      <c r="P9" s="25">
        <f>G9*3/100</f>
        <v>1.77</v>
      </c>
      <c r="Q9" s="30">
        <f>P9*F9/100</f>
        <v>65.313000000000002</v>
      </c>
      <c r="R9" s="30">
        <f>Q9/1.302</f>
        <v>50.163594470046085</v>
      </c>
      <c r="S9" s="30">
        <f>R9*0.302</f>
        <v>15.149405529953917</v>
      </c>
      <c r="T9" s="25">
        <f t="shared" ref="T9:T22" si="1">F9*I9/100</f>
        <v>500.733</v>
      </c>
      <c r="U9" s="25">
        <f>T9/1.302</f>
        <v>384.58755760368661</v>
      </c>
      <c r="V9" s="25">
        <f>T9-U9</f>
        <v>116.1454423963134</v>
      </c>
      <c r="W9" s="30">
        <f>F9-J9-M9-Q9-T9</f>
        <v>946.85400000000004</v>
      </c>
    </row>
    <row r="10" spans="1:23" s="27" customFormat="1" ht="46.8">
      <c r="A10" s="23" t="s">
        <v>5</v>
      </c>
      <c r="B10" s="31" t="s">
        <v>32</v>
      </c>
      <c r="C10" s="23"/>
      <c r="D10" s="25"/>
      <c r="E10" s="25"/>
      <c r="F10" s="26"/>
      <c r="G10" s="26"/>
      <c r="H10" s="26"/>
      <c r="I10" s="26"/>
      <c r="J10" s="23"/>
      <c r="K10" s="23"/>
      <c r="L10" s="23"/>
      <c r="M10" s="23"/>
      <c r="N10" s="23"/>
      <c r="O10" s="23"/>
      <c r="P10" s="26"/>
      <c r="Q10" s="23"/>
      <c r="R10" s="23"/>
      <c r="S10" s="23"/>
      <c r="T10" s="25"/>
      <c r="U10" s="26"/>
      <c r="V10" s="26"/>
      <c r="W10" s="23"/>
    </row>
    <row r="11" spans="1:23">
      <c r="A11" s="28" t="s">
        <v>8</v>
      </c>
      <c r="B11" s="29" t="s">
        <v>13</v>
      </c>
      <c r="C11" s="28" t="s">
        <v>28</v>
      </c>
      <c r="D11" s="25">
        <v>10</v>
      </c>
      <c r="E11" s="25">
        <v>3500</v>
      </c>
      <c r="F11" s="26">
        <v>25536</v>
      </c>
      <c r="G11" s="25">
        <v>32</v>
      </c>
      <c r="H11" s="25">
        <v>10</v>
      </c>
      <c r="I11" s="25">
        <f t="shared" ref="I11:I13" si="2">G11*0.23</f>
        <v>7.36</v>
      </c>
      <c r="J11" s="30">
        <f t="shared" ref="J11:J13" si="3">F11*G11/100</f>
        <v>8171.52</v>
      </c>
      <c r="K11" s="30">
        <f t="shared" ref="K11:K13" si="4">J11/1.302</f>
        <v>6276.1290322580644</v>
      </c>
      <c r="L11" s="30">
        <f t="shared" ref="L11:L13" si="5">K11*0.302</f>
        <v>1895.3909677419354</v>
      </c>
      <c r="M11" s="30">
        <f>F11*H11/100</f>
        <v>2553.6</v>
      </c>
      <c r="N11" s="30">
        <f t="shared" ref="N11:N13" si="6">M11/1.302</f>
        <v>1961.2903225806451</v>
      </c>
      <c r="O11" s="30">
        <f t="shared" ref="O11:O13" si="7">N11*0.302</f>
        <v>592.30967741935478</v>
      </c>
      <c r="P11" s="25">
        <f t="shared" ref="P11:P13" si="8">G11*3/100</f>
        <v>0.96</v>
      </c>
      <c r="Q11" s="30">
        <f t="shared" ref="Q11:Q13" si="9">P11*F11/100</f>
        <v>245.14559999999997</v>
      </c>
      <c r="R11" s="30">
        <f t="shared" ref="R11:R13" si="10">Q11/1.302</f>
        <v>188.2838709677419</v>
      </c>
      <c r="S11" s="30">
        <f t="shared" ref="S11:S13" si="11">R11*0.302</f>
        <v>56.861729032258054</v>
      </c>
      <c r="T11" s="25">
        <f t="shared" si="1"/>
        <v>1879.4496000000001</v>
      </c>
      <c r="U11" s="25">
        <f t="shared" ref="U11:U13" si="12">T11/1.302</f>
        <v>1443.5096774193548</v>
      </c>
      <c r="V11" s="25">
        <f t="shared" ref="V11:V13" si="13">T11-U11</f>
        <v>435.93992258064532</v>
      </c>
      <c r="W11" s="30">
        <f t="shared" ref="W11:W13" si="14">F11-J11-M11-Q11-T11</f>
        <v>12686.284799999999</v>
      </c>
    </row>
    <row r="12" spans="1:23" ht="46.8">
      <c r="A12" s="28" t="s">
        <v>9</v>
      </c>
      <c r="B12" s="21" t="s">
        <v>14</v>
      </c>
      <c r="C12" s="28" t="s">
        <v>28</v>
      </c>
      <c r="D12" s="25">
        <v>5</v>
      </c>
      <c r="E12" s="25">
        <v>5500</v>
      </c>
      <c r="F12" s="26">
        <v>17314</v>
      </c>
      <c r="G12" s="25">
        <v>32</v>
      </c>
      <c r="H12" s="25">
        <v>10</v>
      </c>
      <c r="I12" s="25">
        <f t="shared" si="2"/>
        <v>7.36</v>
      </c>
      <c r="J12" s="30">
        <f t="shared" si="3"/>
        <v>5540.48</v>
      </c>
      <c r="K12" s="30">
        <f t="shared" si="4"/>
        <v>4255.360983102918</v>
      </c>
      <c r="L12" s="30">
        <f t="shared" si="5"/>
        <v>1285.1190168970811</v>
      </c>
      <c r="M12" s="30">
        <f t="shared" ref="M12:M13" si="15">F12*H12/100</f>
        <v>1731.4</v>
      </c>
      <c r="N12" s="30">
        <f t="shared" si="6"/>
        <v>1329.800307219662</v>
      </c>
      <c r="O12" s="30">
        <f t="shared" si="7"/>
        <v>401.59969278033793</v>
      </c>
      <c r="P12" s="25">
        <f t="shared" si="8"/>
        <v>0.96</v>
      </c>
      <c r="Q12" s="30">
        <f t="shared" si="9"/>
        <v>166.21439999999998</v>
      </c>
      <c r="R12" s="30">
        <f t="shared" si="10"/>
        <v>127.66082949308755</v>
      </c>
      <c r="S12" s="30">
        <f t="shared" si="11"/>
        <v>38.553570506912436</v>
      </c>
      <c r="T12" s="25">
        <f t="shared" si="1"/>
        <v>1274.3104000000001</v>
      </c>
      <c r="U12" s="25">
        <f t="shared" si="12"/>
        <v>978.73302611367126</v>
      </c>
      <c r="V12" s="25">
        <f t="shared" si="13"/>
        <v>295.57737388632881</v>
      </c>
      <c r="W12" s="30">
        <f t="shared" si="14"/>
        <v>8601.5951999999997</v>
      </c>
    </row>
    <row r="13" spans="1:23" ht="46.8">
      <c r="A13" s="28" t="s">
        <v>10</v>
      </c>
      <c r="B13" s="21" t="s">
        <v>15</v>
      </c>
      <c r="C13" s="28" t="s">
        <v>28</v>
      </c>
      <c r="D13" s="25">
        <v>4</v>
      </c>
      <c r="E13" s="25">
        <v>8300</v>
      </c>
      <c r="F13" s="26">
        <v>17850</v>
      </c>
      <c r="G13" s="25">
        <v>41.6</v>
      </c>
      <c r="H13" s="25">
        <v>10</v>
      </c>
      <c r="I13" s="25">
        <f t="shared" si="2"/>
        <v>9.5680000000000014</v>
      </c>
      <c r="J13" s="30">
        <f t="shared" si="3"/>
        <v>7425.6</v>
      </c>
      <c r="K13" s="30">
        <f t="shared" si="4"/>
        <v>5703.2258064516127</v>
      </c>
      <c r="L13" s="30">
        <f t="shared" si="5"/>
        <v>1722.374193548387</v>
      </c>
      <c r="M13" s="30">
        <f t="shared" si="15"/>
        <v>1785</v>
      </c>
      <c r="N13" s="30">
        <f t="shared" si="6"/>
        <v>1370.9677419354839</v>
      </c>
      <c r="O13" s="30">
        <f t="shared" si="7"/>
        <v>414.0322580645161</v>
      </c>
      <c r="P13" s="25">
        <f t="shared" si="8"/>
        <v>1.2480000000000002</v>
      </c>
      <c r="Q13" s="30">
        <f t="shared" si="9"/>
        <v>222.76800000000003</v>
      </c>
      <c r="R13" s="30">
        <f t="shared" si="10"/>
        <v>171.09677419354841</v>
      </c>
      <c r="S13" s="30">
        <f t="shared" si="11"/>
        <v>51.671225806451616</v>
      </c>
      <c r="T13" s="25">
        <f t="shared" si="1"/>
        <v>1707.8880000000001</v>
      </c>
      <c r="U13" s="25">
        <f t="shared" si="12"/>
        <v>1311.741935483871</v>
      </c>
      <c r="V13" s="25">
        <f t="shared" si="13"/>
        <v>396.14606451612917</v>
      </c>
      <c r="W13" s="30">
        <f t="shared" si="14"/>
        <v>6708.7439999999997</v>
      </c>
    </row>
    <row r="14" spans="1:23" s="27" customFormat="1">
      <c r="A14" s="23" t="s">
        <v>16</v>
      </c>
      <c r="B14" s="24" t="s">
        <v>29</v>
      </c>
      <c r="C14" s="23"/>
      <c r="D14" s="25"/>
      <c r="E14" s="25"/>
      <c r="F14" s="26"/>
      <c r="G14" s="26"/>
      <c r="H14" s="26"/>
      <c r="I14" s="26"/>
      <c r="J14" s="23"/>
      <c r="K14" s="23"/>
      <c r="L14" s="23"/>
      <c r="M14" s="23"/>
      <c r="N14" s="23"/>
      <c r="O14" s="23"/>
      <c r="P14" s="26"/>
      <c r="Q14" s="23"/>
      <c r="R14" s="23"/>
      <c r="S14" s="23"/>
      <c r="T14" s="25"/>
      <c r="U14" s="26"/>
      <c r="V14" s="26"/>
      <c r="W14" s="23"/>
    </row>
    <row r="15" spans="1:23">
      <c r="A15" s="28" t="s">
        <v>18</v>
      </c>
      <c r="B15" s="29" t="s">
        <v>13</v>
      </c>
      <c r="C15" s="28" t="s">
        <v>28</v>
      </c>
      <c r="D15" s="25">
        <v>6</v>
      </c>
      <c r="E15" s="25">
        <v>2300</v>
      </c>
      <c r="F15" s="26">
        <v>9880</v>
      </c>
      <c r="G15" s="25">
        <v>43</v>
      </c>
      <c r="H15" s="25">
        <v>8</v>
      </c>
      <c r="I15" s="25">
        <f t="shared" ref="I15:I17" si="16">G15*0.23</f>
        <v>9.89</v>
      </c>
      <c r="J15" s="30">
        <f t="shared" ref="J15:J17" si="17">F15*G15/100</f>
        <v>4248.3999999999996</v>
      </c>
      <c r="K15" s="30">
        <f>J15/1.302</f>
        <v>3262.9800307219657</v>
      </c>
      <c r="L15" s="30">
        <f>K15*0.302</f>
        <v>985.41996927803359</v>
      </c>
      <c r="M15" s="30">
        <f t="shared" ref="M15:M17" si="18">F15*H15/100</f>
        <v>790.4</v>
      </c>
      <c r="N15" s="30">
        <f>M15/1.302</f>
        <v>607.06605222734254</v>
      </c>
      <c r="O15" s="30">
        <f>N15*0.302</f>
        <v>183.33394777265744</v>
      </c>
      <c r="P15" s="25">
        <f t="shared" ref="P15:P17" si="19">G15*3/100</f>
        <v>1.29</v>
      </c>
      <c r="Q15" s="30">
        <f t="shared" ref="Q15:Q17" si="20">P15*F15/100</f>
        <v>127.45200000000001</v>
      </c>
      <c r="R15" s="30">
        <f>Q15/1.302</f>
        <v>97.889400921658989</v>
      </c>
      <c r="S15" s="30">
        <f>R15*0.302</f>
        <v>29.562599078341012</v>
      </c>
      <c r="T15" s="25">
        <f t="shared" si="1"/>
        <v>977.13200000000006</v>
      </c>
      <c r="U15" s="25">
        <f t="shared" ref="U15:U17" si="21">T15/1.302</f>
        <v>750.48540706605229</v>
      </c>
      <c r="V15" s="25">
        <f>T15-U15</f>
        <v>226.64659293394777</v>
      </c>
      <c r="W15" s="30">
        <f t="shared" ref="W15:W17" si="22">F15-J15-M15-Q15-T15</f>
        <v>3736.6160000000004</v>
      </c>
    </row>
    <row r="16" spans="1:23" ht="46.8">
      <c r="A16" s="28" t="s">
        <v>19</v>
      </c>
      <c r="B16" s="21" t="s">
        <v>14</v>
      </c>
      <c r="C16" s="28" t="s">
        <v>28</v>
      </c>
      <c r="D16" s="25">
        <v>2</v>
      </c>
      <c r="E16" s="25">
        <v>3800</v>
      </c>
      <c r="F16" s="26">
        <v>8210</v>
      </c>
      <c r="G16" s="25">
        <v>43</v>
      </c>
      <c r="H16" s="25">
        <v>8</v>
      </c>
      <c r="I16" s="25">
        <f t="shared" si="16"/>
        <v>9.89</v>
      </c>
      <c r="J16" s="30">
        <f t="shared" si="17"/>
        <v>3530.3</v>
      </c>
      <c r="K16" s="30">
        <f t="shared" ref="K16:K17" si="23">J16/1.302</f>
        <v>2711.4439324116743</v>
      </c>
      <c r="L16" s="30">
        <f t="shared" ref="L16:L17" si="24">K16*0.302</f>
        <v>818.85606758832557</v>
      </c>
      <c r="M16" s="30">
        <f t="shared" si="18"/>
        <v>656.8</v>
      </c>
      <c r="N16" s="30">
        <f t="shared" ref="N16:N17" si="25">M16/1.302</f>
        <v>504.45468509984636</v>
      </c>
      <c r="O16" s="30">
        <f t="shared" ref="O16:O17" si="26">N16*0.302</f>
        <v>152.3453149001536</v>
      </c>
      <c r="P16" s="25">
        <f t="shared" si="19"/>
        <v>1.29</v>
      </c>
      <c r="Q16" s="30">
        <f t="shared" si="20"/>
        <v>105.90899999999999</v>
      </c>
      <c r="R16" s="30">
        <f t="shared" ref="R16:R17" si="27">Q16/1.302</f>
        <v>81.343317972350221</v>
      </c>
      <c r="S16" s="30">
        <f t="shared" ref="S16:S17" si="28">R16*0.302</f>
        <v>24.565682027649768</v>
      </c>
      <c r="T16" s="25">
        <f t="shared" si="1"/>
        <v>811.96900000000005</v>
      </c>
      <c r="U16" s="25">
        <f t="shared" si="21"/>
        <v>623.63210445468508</v>
      </c>
      <c r="V16" s="25">
        <f t="shared" ref="V16:V17" si="29">T16-U16</f>
        <v>188.33689554531497</v>
      </c>
      <c r="W16" s="30">
        <f t="shared" si="22"/>
        <v>3105.0219999999995</v>
      </c>
    </row>
    <row r="17" spans="1:23" ht="46.8">
      <c r="A17" s="28" t="s">
        <v>20</v>
      </c>
      <c r="B17" s="21" t="s">
        <v>15</v>
      </c>
      <c r="C17" s="28" t="s">
        <v>28</v>
      </c>
      <c r="D17" s="25">
        <v>2</v>
      </c>
      <c r="E17" s="25">
        <v>6700</v>
      </c>
      <c r="F17" s="26">
        <v>13400</v>
      </c>
      <c r="G17" s="25">
        <v>52.9</v>
      </c>
      <c r="H17" s="25">
        <v>8</v>
      </c>
      <c r="I17" s="25">
        <f t="shared" si="16"/>
        <v>12.167</v>
      </c>
      <c r="J17" s="30">
        <f t="shared" si="17"/>
        <v>7088.6</v>
      </c>
      <c r="K17" s="30">
        <f t="shared" si="23"/>
        <v>5444.393241167435</v>
      </c>
      <c r="L17" s="30">
        <f t="shared" si="24"/>
        <v>1644.2067588325654</v>
      </c>
      <c r="M17" s="30">
        <f t="shared" si="18"/>
        <v>1072</v>
      </c>
      <c r="N17" s="30">
        <f t="shared" si="25"/>
        <v>823.34869431643619</v>
      </c>
      <c r="O17" s="30">
        <f t="shared" si="26"/>
        <v>248.65130568356372</v>
      </c>
      <c r="P17" s="25">
        <f t="shared" si="19"/>
        <v>1.587</v>
      </c>
      <c r="Q17" s="30">
        <f t="shared" si="20"/>
        <v>212.65799999999999</v>
      </c>
      <c r="R17" s="30">
        <f t="shared" si="27"/>
        <v>163.33179723502303</v>
      </c>
      <c r="S17" s="30">
        <f t="shared" si="28"/>
        <v>49.326202764976955</v>
      </c>
      <c r="T17" s="25">
        <f t="shared" si="1"/>
        <v>1630.3779999999999</v>
      </c>
      <c r="U17" s="25">
        <f t="shared" si="21"/>
        <v>1252.21044546851</v>
      </c>
      <c r="V17" s="25">
        <f t="shared" si="29"/>
        <v>378.16755453148994</v>
      </c>
      <c r="W17" s="30">
        <f t="shared" si="22"/>
        <v>3396.3639999999996</v>
      </c>
    </row>
    <row r="18" spans="1:23" s="27" customFormat="1">
      <c r="A18" s="23" t="s">
        <v>21</v>
      </c>
      <c r="B18" s="24" t="s">
        <v>30</v>
      </c>
      <c r="C18" s="23"/>
      <c r="D18" s="25"/>
      <c r="E18" s="25"/>
      <c r="F18" s="26"/>
      <c r="G18" s="26"/>
      <c r="H18" s="26"/>
      <c r="I18" s="26"/>
      <c r="J18" s="23"/>
      <c r="K18" s="23"/>
      <c r="L18" s="23"/>
      <c r="M18" s="23"/>
      <c r="N18" s="23"/>
      <c r="O18" s="23"/>
      <c r="P18" s="26"/>
      <c r="Q18" s="23"/>
      <c r="R18" s="23"/>
      <c r="S18" s="23"/>
      <c r="T18" s="25"/>
      <c r="U18" s="26"/>
      <c r="V18" s="26"/>
      <c r="W18" s="23"/>
    </row>
    <row r="19" spans="1:23">
      <c r="A19" s="28" t="s">
        <v>22</v>
      </c>
      <c r="B19" s="29" t="s">
        <v>13</v>
      </c>
      <c r="C19" s="28" t="s">
        <v>28</v>
      </c>
      <c r="D19" s="25">
        <v>2</v>
      </c>
      <c r="E19" s="25">
        <v>3000</v>
      </c>
      <c r="F19" s="26">
        <f t="shared" ref="F19" si="30">D19*E19</f>
        <v>6000</v>
      </c>
      <c r="G19" s="25">
        <v>42.9</v>
      </c>
      <c r="H19" s="25">
        <v>8</v>
      </c>
      <c r="I19" s="25">
        <f t="shared" ref="I19:I21" si="31">G19*0.23</f>
        <v>9.8670000000000009</v>
      </c>
      <c r="J19" s="30">
        <f t="shared" ref="J19:J22" si="32">F19*G19/100</f>
        <v>2574</v>
      </c>
      <c r="K19" s="30">
        <f t="shared" ref="K19:K22" si="33">J19/1.302</f>
        <v>1976.9585253456221</v>
      </c>
      <c r="L19" s="30">
        <f t="shared" ref="L19:L22" si="34">K19*0.302</f>
        <v>597.04147465437791</v>
      </c>
      <c r="M19" s="30">
        <f t="shared" ref="M19:M22" si="35">F19*H19/100</f>
        <v>480</v>
      </c>
      <c r="N19" s="30">
        <f t="shared" ref="N19:N22" si="36">M19/1.302</f>
        <v>368.66359447004606</v>
      </c>
      <c r="O19" s="30">
        <f t="shared" ref="O19:O22" si="37">N19*0.302</f>
        <v>111.33640552995391</v>
      </c>
      <c r="P19" s="25">
        <f t="shared" ref="P19:P22" si="38">G19*3/100</f>
        <v>1.2869999999999999</v>
      </c>
      <c r="Q19" s="30">
        <f t="shared" ref="Q19:Q22" si="39">P19*F19/100</f>
        <v>77.219999999999985</v>
      </c>
      <c r="R19" s="30">
        <f t="shared" ref="R19:R22" si="40">Q19/1.302</f>
        <v>59.308755760368648</v>
      </c>
      <c r="S19" s="30">
        <f t="shared" ref="S19:S22" si="41">R19*0.302</f>
        <v>17.91124423963133</v>
      </c>
      <c r="T19" s="25">
        <f t="shared" si="1"/>
        <v>592.0200000000001</v>
      </c>
      <c r="U19" s="25">
        <f t="shared" ref="U19:U21" si="42">T19/1.302</f>
        <v>454.70046082949312</v>
      </c>
      <c r="V19" s="25">
        <f t="shared" ref="V19:V22" si="43">T19-U19</f>
        <v>137.31953917050697</v>
      </c>
      <c r="W19" s="30">
        <f t="shared" ref="W19:W22" si="44">F19-J19-M19-Q19-T19</f>
        <v>2276.7600000000002</v>
      </c>
    </row>
    <row r="20" spans="1:23" ht="46.8">
      <c r="A20" s="28" t="s">
        <v>23</v>
      </c>
      <c r="B20" s="21" t="s">
        <v>14</v>
      </c>
      <c r="C20" s="28" t="s">
        <v>28</v>
      </c>
      <c r="D20" s="25">
        <v>4</v>
      </c>
      <c r="E20" s="25">
        <v>4600</v>
      </c>
      <c r="F20" s="26">
        <v>14495</v>
      </c>
      <c r="G20" s="25">
        <v>42.9</v>
      </c>
      <c r="H20" s="25">
        <v>8</v>
      </c>
      <c r="I20" s="25">
        <f t="shared" si="31"/>
        <v>9.8670000000000009</v>
      </c>
      <c r="J20" s="30">
        <f t="shared" si="32"/>
        <v>6218.3549999999996</v>
      </c>
      <c r="K20" s="30">
        <f t="shared" si="33"/>
        <v>4776.0023041474651</v>
      </c>
      <c r="L20" s="30">
        <f t="shared" si="34"/>
        <v>1442.3526958525345</v>
      </c>
      <c r="M20" s="30">
        <f t="shared" si="35"/>
        <v>1159.5999999999999</v>
      </c>
      <c r="N20" s="30">
        <f t="shared" si="36"/>
        <v>890.62980030721951</v>
      </c>
      <c r="O20" s="30">
        <f t="shared" si="37"/>
        <v>268.97019969278028</v>
      </c>
      <c r="P20" s="25">
        <f t="shared" si="38"/>
        <v>1.2869999999999999</v>
      </c>
      <c r="Q20" s="30">
        <f t="shared" si="39"/>
        <v>186.55064999999999</v>
      </c>
      <c r="R20" s="30">
        <f t="shared" si="40"/>
        <v>143.28006912442396</v>
      </c>
      <c r="S20" s="30">
        <f t="shared" si="41"/>
        <v>43.270580875576037</v>
      </c>
      <c r="T20" s="25">
        <f t="shared" si="1"/>
        <v>1430.2216500000002</v>
      </c>
      <c r="U20" s="25">
        <f t="shared" si="42"/>
        <v>1098.4805299539171</v>
      </c>
      <c r="V20" s="25">
        <f t="shared" si="43"/>
        <v>331.7411200460831</v>
      </c>
      <c r="W20" s="30">
        <f t="shared" si="44"/>
        <v>5500.2726999999995</v>
      </c>
    </row>
    <row r="21" spans="1:23" ht="46.8">
      <c r="A21" s="28" t="s">
        <v>24</v>
      </c>
      <c r="B21" s="21" t="s">
        <v>15</v>
      </c>
      <c r="C21" s="28" t="s">
        <v>28</v>
      </c>
      <c r="D21" s="25">
        <v>2</v>
      </c>
      <c r="E21" s="25">
        <v>7600</v>
      </c>
      <c r="F21" s="26">
        <v>15200</v>
      </c>
      <c r="G21" s="25">
        <v>59.6</v>
      </c>
      <c r="H21" s="25">
        <v>8</v>
      </c>
      <c r="I21" s="25">
        <f t="shared" si="31"/>
        <v>13.708</v>
      </c>
      <c r="J21" s="30">
        <f t="shared" si="32"/>
        <v>9059.2000000000007</v>
      </c>
      <c r="K21" s="30">
        <f t="shared" si="33"/>
        <v>6957.9109062980033</v>
      </c>
      <c r="L21" s="30">
        <f t="shared" si="34"/>
        <v>2101.289093701997</v>
      </c>
      <c r="M21" s="30">
        <f t="shared" si="35"/>
        <v>1216</v>
      </c>
      <c r="N21" s="30">
        <f t="shared" si="36"/>
        <v>933.94777265745006</v>
      </c>
      <c r="O21" s="30">
        <f t="shared" si="37"/>
        <v>282.05222734254988</v>
      </c>
      <c r="P21" s="25">
        <f t="shared" si="38"/>
        <v>1.788</v>
      </c>
      <c r="Q21" s="30">
        <f t="shared" si="39"/>
        <v>271.77600000000001</v>
      </c>
      <c r="R21" s="30">
        <f t="shared" si="40"/>
        <v>208.7373271889401</v>
      </c>
      <c r="S21" s="30">
        <f t="shared" si="41"/>
        <v>63.038672811059911</v>
      </c>
      <c r="T21" s="25">
        <f t="shared" si="1"/>
        <v>2083.616</v>
      </c>
      <c r="U21" s="25">
        <f t="shared" si="42"/>
        <v>1600.3195084485405</v>
      </c>
      <c r="V21" s="25">
        <f t="shared" si="43"/>
        <v>483.29649155145944</v>
      </c>
      <c r="W21" s="30">
        <f t="shared" si="44"/>
        <v>2569.4079999999994</v>
      </c>
    </row>
    <row r="22" spans="1:23" s="27" customFormat="1" ht="31.2">
      <c r="A22" s="23" t="s">
        <v>25</v>
      </c>
      <c r="B22" s="31" t="s">
        <v>26</v>
      </c>
      <c r="C22" s="23" t="s">
        <v>27</v>
      </c>
      <c r="D22" s="25">
        <v>20</v>
      </c>
      <c r="E22" s="25">
        <v>160</v>
      </c>
      <c r="F22" s="26">
        <v>1600</v>
      </c>
      <c r="G22" s="26">
        <v>52.5</v>
      </c>
      <c r="H22" s="26"/>
      <c r="I22" s="25">
        <f>G22*0.23</f>
        <v>12.075000000000001</v>
      </c>
      <c r="J22" s="30">
        <f t="shared" si="32"/>
        <v>840</v>
      </c>
      <c r="K22" s="30">
        <f t="shared" si="33"/>
        <v>645.16129032258061</v>
      </c>
      <c r="L22" s="30">
        <f t="shared" si="34"/>
        <v>194.83870967741933</v>
      </c>
      <c r="M22" s="30">
        <f t="shared" si="35"/>
        <v>0</v>
      </c>
      <c r="N22" s="30">
        <f t="shared" si="36"/>
        <v>0</v>
      </c>
      <c r="O22" s="30">
        <f t="shared" si="37"/>
        <v>0</v>
      </c>
      <c r="P22" s="25">
        <f t="shared" si="38"/>
        <v>1.575</v>
      </c>
      <c r="Q22" s="30">
        <f t="shared" si="39"/>
        <v>25.2</v>
      </c>
      <c r="R22" s="30">
        <f t="shared" si="40"/>
        <v>19.354838709677416</v>
      </c>
      <c r="S22" s="30">
        <f t="shared" si="41"/>
        <v>5.8451612903225794</v>
      </c>
      <c r="T22" s="25">
        <f t="shared" si="1"/>
        <v>193.2</v>
      </c>
      <c r="U22" s="25">
        <f>T22/1.302</f>
        <v>148.38709677419354</v>
      </c>
      <c r="V22" s="25">
        <f t="shared" si="43"/>
        <v>44.812903225806451</v>
      </c>
      <c r="W22" s="30">
        <f t="shared" si="44"/>
        <v>541.59999999999991</v>
      </c>
    </row>
    <row r="23" spans="1:23" ht="22.8" customHeight="1">
      <c r="A23" s="28"/>
      <c r="B23" s="29"/>
      <c r="C23" s="28"/>
      <c r="D23" s="25"/>
      <c r="E23" s="25"/>
      <c r="F23" s="26"/>
      <c r="G23" s="25"/>
      <c r="H23" s="25"/>
      <c r="I23" s="25"/>
      <c r="J23" s="28"/>
      <c r="K23" s="28"/>
      <c r="L23" s="28"/>
      <c r="M23" s="28"/>
      <c r="N23" s="28"/>
      <c r="O23" s="28"/>
      <c r="P23" s="25"/>
      <c r="Q23" s="28"/>
      <c r="R23" s="28"/>
      <c r="S23" s="28"/>
      <c r="T23" s="25"/>
      <c r="U23" s="25"/>
      <c r="V23" s="25"/>
      <c r="W23" s="28"/>
    </row>
    <row r="24" spans="1:23" ht="26.4" customHeight="1">
      <c r="A24" s="28"/>
      <c r="B24" s="29"/>
      <c r="C24" s="28"/>
      <c r="D24" s="25"/>
      <c r="E24" s="25"/>
      <c r="F24" s="26"/>
      <c r="G24" s="25"/>
      <c r="H24" s="25"/>
      <c r="I24" s="25"/>
      <c r="J24" s="28"/>
      <c r="K24" s="28"/>
      <c r="L24" s="28"/>
      <c r="M24" s="28"/>
      <c r="N24" s="28"/>
      <c r="O24" s="28"/>
      <c r="P24" s="25"/>
      <c r="Q24" s="28"/>
      <c r="R24" s="28"/>
      <c r="S24" s="28"/>
      <c r="T24" s="25"/>
      <c r="U24" s="25"/>
      <c r="V24" s="25"/>
      <c r="W24" s="28"/>
    </row>
    <row r="25" spans="1:23">
      <c r="A25" s="28"/>
      <c r="B25" s="29"/>
      <c r="C25" s="28"/>
      <c r="D25" s="25"/>
      <c r="E25" s="25"/>
      <c r="F25" s="26">
        <f>SUM(F7:F24)</f>
        <v>137000</v>
      </c>
      <c r="G25" s="26"/>
      <c r="H25" s="26"/>
      <c r="I25" s="26"/>
      <c r="J25" s="26">
        <f t="shared" ref="J25:L25" si="45">SUM(J7:J24)</f>
        <v>59130.304999999993</v>
      </c>
      <c r="K25" s="26">
        <f t="shared" si="45"/>
        <v>45414.980798771125</v>
      </c>
      <c r="L25" s="26">
        <f t="shared" si="45"/>
        <v>13715.324201228876</v>
      </c>
      <c r="M25" s="26">
        <f t="shared" ref="M25:O25" si="46">SUM(M7:M24)</f>
        <v>11444.800000000001</v>
      </c>
      <c r="N25" s="26">
        <f t="shared" si="46"/>
        <v>8790.168970814133</v>
      </c>
      <c r="O25" s="26">
        <f t="shared" si="46"/>
        <v>2654.6310291858676</v>
      </c>
      <c r="P25" s="26"/>
      <c r="Q25" s="26">
        <f t="shared" ref="Q25:W25" si="47">SUM(Q7:Q24)</f>
        <v>1773.90915</v>
      </c>
      <c r="R25" s="26">
        <f t="shared" si="47"/>
        <v>1362.4494239631333</v>
      </c>
      <c r="S25" s="26">
        <f t="shared" si="47"/>
        <v>411.45972603686641</v>
      </c>
      <c r="T25" s="26">
        <f t="shared" si="47"/>
        <v>13599.970150000001</v>
      </c>
      <c r="U25" s="26">
        <f t="shared" si="47"/>
        <v>10445.445583717359</v>
      </c>
      <c r="V25" s="26">
        <f t="shared" si="47"/>
        <v>3154.5245662826428</v>
      </c>
      <c r="W25" s="26">
        <f t="shared" si="47"/>
        <v>51051.015699999996</v>
      </c>
    </row>
    <row r="27" spans="1:23" s="9" customFormat="1" ht="18">
      <c r="B27" s="9" t="s">
        <v>76</v>
      </c>
    </row>
    <row r="28" spans="1:23" s="1" customFormat="1" ht="18">
      <c r="B28" s="1" t="s">
        <v>67</v>
      </c>
      <c r="E28" s="1" t="s">
        <v>68</v>
      </c>
    </row>
    <row r="29" spans="1:23">
      <c r="B29" s="32" t="s">
        <v>68</v>
      </c>
    </row>
  </sheetData>
  <mergeCells count="14">
    <mergeCell ref="B2:K2"/>
    <mergeCell ref="E4:E5"/>
    <mergeCell ref="F4:F5"/>
    <mergeCell ref="D4:D5"/>
    <mergeCell ref="C4:C5"/>
    <mergeCell ref="B4:B5"/>
    <mergeCell ref="A4:A5"/>
    <mergeCell ref="T4:V4"/>
    <mergeCell ref="G4:H4"/>
    <mergeCell ref="P4:P5"/>
    <mergeCell ref="I4:I5"/>
    <mergeCell ref="J4:L4"/>
    <mergeCell ref="M4:O4"/>
    <mergeCell ref="Q4:S4"/>
  </mergeCells>
  <pageMargins left="0.19685039370078741" right="0.19685039370078741" top="0.78740157480314965" bottom="0.78740157480314965" header="0.31496062992125984" footer="0.31496062992125984"/>
  <pageSetup paperSize="9" scale="5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5"/>
  <sheetViews>
    <sheetView tabSelected="1" topLeftCell="A16" workbookViewId="0">
      <selection activeCell="D27" sqref="D27"/>
    </sheetView>
  </sheetViews>
  <sheetFormatPr defaultRowHeight="18"/>
  <cols>
    <col min="1" max="1" width="5.5546875" style="1" customWidth="1"/>
    <col min="2" max="2" width="44.77734375" style="1" customWidth="1"/>
    <col min="3" max="3" width="18.21875" style="1" customWidth="1"/>
    <col min="4" max="4" width="17.88671875" style="1" customWidth="1"/>
    <col min="5" max="5" width="16.88671875" style="1" customWidth="1"/>
    <col min="6" max="16384" width="8.88671875" style="1"/>
  </cols>
  <sheetData>
    <row r="2" spans="1:5" ht="24.6" customHeight="1">
      <c r="B2" s="61" t="s">
        <v>84</v>
      </c>
      <c r="C2" s="61"/>
      <c r="D2" s="61"/>
      <c r="E2" s="61"/>
    </row>
    <row r="4" spans="1:5" s="36" customFormat="1" ht="35.4" customHeight="1">
      <c r="A4" s="37"/>
      <c r="B4" s="38" t="s">
        <v>55</v>
      </c>
      <c r="C4" s="38" t="s">
        <v>58</v>
      </c>
      <c r="D4" s="37" t="s">
        <v>53</v>
      </c>
      <c r="E4" s="37" t="s">
        <v>54</v>
      </c>
    </row>
    <row r="5" spans="1:5" s="9" customFormat="1">
      <c r="A5" s="10"/>
      <c r="B5" s="10"/>
      <c r="C5" s="10"/>
      <c r="D5" s="10"/>
      <c r="E5" s="10"/>
    </row>
    <row r="6" spans="1:5" s="45" customFormat="1" ht="17.399999999999999">
      <c r="A6" s="11" t="s">
        <v>4</v>
      </c>
      <c r="B6" s="11" t="s">
        <v>44</v>
      </c>
      <c r="C6" s="44">
        <v>110</v>
      </c>
      <c r="D6" s="11">
        <f>D11+D15+D19</f>
        <v>72349.014150000003</v>
      </c>
      <c r="E6" s="11">
        <f>E23</f>
        <v>13599.970150000001</v>
      </c>
    </row>
    <row r="7" spans="1:5" s="9" customFormat="1">
      <c r="A7" s="10" t="s">
        <v>6</v>
      </c>
      <c r="B7" s="10" t="s">
        <v>59</v>
      </c>
      <c r="C7" s="39">
        <v>111</v>
      </c>
      <c r="D7" s="10">
        <f>D12+D16+D20</f>
        <v>55567.599193548391</v>
      </c>
      <c r="E7" s="10">
        <f>E24</f>
        <v>10445.445583717359</v>
      </c>
    </row>
    <row r="8" spans="1:5" s="9" customFormat="1">
      <c r="A8" s="10" t="s">
        <v>7</v>
      </c>
      <c r="B8" s="10" t="s">
        <v>60</v>
      </c>
      <c r="C8" s="39">
        <v>119</v>
      </c>
      <c r="D8" s="10">
        <f>D13+D17+D21</f>
        <v>16781.414956451612</v>
      </c>
      <c r="E8" s="10">
        <f>E25</f>
        <v>3154.5245662826428</v>
      </c>
    </row>
    <row r="9" spans="1:5" s="9" customFormat="1">
      <c r="A9" s="10"/>
      <c r="B9" s="10" t="s">
        <v>62</v>
      </c>
      <c r="C9" s="39"/>
      <c r="D9" s="10"/>
      <c r="E9" s="10"/>
    </row>
    <row r="10" spans="1:5" s="45" customFormat="1" ht="17.399999999999999">
      <c r="A10" s="11"/>
      <c r="B10" s="11" t="s">
        <v>56</v>
      </c>
      <c r="C10" s="44"/>
      <c r="D10" s="11"/>
      <c r="E10" s="11"/>
    </row>
    <row r="11" spans="1:5" s="9" customFormat="1">
      <c r="A11" s="10"/>
      <c r="B11" s="10" t="s">
        <v>57</v>
      </c>
      <c r="C11" s="39"/>
      <c r="D11" s="10">
        <f>расчет!J25</f>
        <v>59130.304999999993</v>
      </c>
      <c r="E11" s="10"/>
    </row>
    <row r="12" spans="1:5" s="9" customFormat="1">
      <c r="A12" s="10"/>
      <c r="B12" s="10" t="s">
        <v>59</v>
      </c>
      <c r="C12" s="39"/>
      <c r="D12" s="10">
        <f>расчет!K25</f>
        <v>45414.980798771125</v>
      </c>
      <c r="E12" s="10"/>
    </row>
    <row r="13" spans="1:5" s="9" customFormat="1">
      <c r="A13" s="10"/>
      <c r="B13" s="10" t="s">
        <v>61</v>
      </c>
      <c r="C13" s="39"/>
      <c r="D13" s="10">
        <f>расчет!L25</f>
        <v>13715.324201228876</v>
      </c>
      <c r="E13" s="10"/>
    </row>
    <row r="14" spans="1:5" s="45" customFormat="1" ht="17.399999999999999">
      <c r="A14" s="11"/>
      <c r="B14" s="11" t="s">
        <v>46</v>
      </c>
      <c r="C14" s="44"/>
      <c r="D14" s="11"/>
      <c r="E14" s="11"/>
    </row>
    <row r="15" spans="1:5" s="9" customFormat="1">
      <c r="A15" s="10"/>
      <c r="B15" s="10" t="s">
        <v>57</v>
      </c>
      <c r="C15" s="39"/>
      <c r="D15" s="10">
        <f>расчет!M25</f>
        <v>11444.800000000001</v>
      </c>
      <c r="E15" s="10"/>
    </row>
    <row r="16" spans="1:5" s="9" customFormat="1">
      <c r="A16" s="10"/>
      <c r="B16" s="10" t="s">
        <v>59</v>
      </c>
      <c r="C16" s="39"/>
      <c r="D16" s="10">
        <f>расчет!N25</f>
        <v>8790.168970814133</v>
      </c>
      <c r="E16" s="10"/>
    </row>
    <row r="17" spans="1:5" s="9" customFormat="1">
      <c r="A17" s="10"/>
      <c r="B17" s="10" t="s">
        <v>61</v>
      </c>
      <c r="C17" s="39"/>
      <c r="D17" s="10">
        <f>расчет!O25</f>
        <v>2654.6310291858676</v>
      </c>
      <c r="E17" s="10"/>
    </row>
    <row r="18" spans="1:5" s="9" customFormat="1">
      <c r="A18" s="10"/>
      <c r="B18" s="10" t="s">
        <v>63</v>
      </c>
      <c r="C18" s="39"/>
      <c r="D18" s="10"/>
      <c r="E18" s="10"/>
    </row>
    <row r="19" spans="1:5" s="9" customFormat="1">
      <c r="A19" s="10"/>
      <c r="B19" s="10" t="s">
        <v>57</v>
      </c>
      <c r="C19" s="39"/>
      <c r="D19" s="10">
        <f>расчет!Q25</f>
        <v>1773.90915</v>
      </c>
      <c r="E19" s="10"/>
    </row>
    <row r="20" spans="1:5" s="9" customFormat="1">
      <c r="A20" s="10"/>
      <c r="B20" s="10" t="s">
        <v>59</v>
      </c>
      <c r="C20" s="39"/>
      <c r="D20" s="10">
        <f>расчет!R25</f>
        <v>1362.4494239631333</v>
      </c>
      <c r="E20" s="10"/>
    </row>
    <row r="21" spans="1:5" s="9" customFormat="1">
      <c r="A21" s="10"/>
      <c r="B21" s="10" t="s">
        <v>61</v>
      </c>
      <c r="C21" s="39"/>
      <c r="D21" s="10">
        <f>расчет!S25</f>
        <v>411.45972603686641</v>
      </c>
      <c r="E21" s="10"/>
    </row>
    <row r="22" spans="1:5" s="45" customFormat="1" ht="17.399999999999999">
      <c r="A22" s="11"/>
      <c r="B22" s="11" t="s">
        <v>65</v>
      </c>
      <c r="C22" s="44"/>
      <c r="D22" s="11"/>
      <c r="E22" s="11"/>
    </row>
    <row r="23" spans="1:5" s="9" customFormat="1">
      <c r="A23" s="10"/>
      <c r="B23" s="10" t="s">
        <v>57</v>
      </c>
      <c r="C23" s="39">
        <v>110</v>
      </c>
      <c r="D23" s="10"/>
      <c r="E23" s="10">
        <f>расчет!T25</f>
        <v>13599.970150000001</v>
      </c>
    </row>
    <row r="24" spans="1:5" s="9" customFormat="1">
      <c r="A24" s="10"/>
      <c r="B24" s="10" t="s">
        <v>59</v>
      </c>
      <c r="C24" s="39">
        <v>111</v>
      </c>
      <c r="D24" s="10"/>
      <c r="E24" s="10">
        <f>расчет!U25</f>
        <v>10445.445583717359</v>
      </c>
    </row>
    <row r="25" spans="1:5" s="9" customFormat="1">
      <c r="A25" s="10"/>
      <c r="B25" s="10" t="s">
        <v>61</v>
      </c>
      <c r="C25" s="39">
        <v>119</v>
      </c>
      <c r="D25" s="10"/>
      <c r="E25" s="10">
        <f>расчет!V25</f>
        <v>3154.5245662826428</v>
      </c>
    </row>
    <row r="26" spans="1:5" s="9" customFormat="1">
      <c r="A26" s="10"/>
      <c r="B26" s="10"/>
      <c r="C26" s="39"/>
      <c r="D26" s="10"/>
      <c r="E26" s="10"/>
    </row>
    <row r="27" spans="1:5" s="9" customFormat="1">
      <c r="A27" s="10" t="s">
        <v>5</v>
      </c>
      <c r="B27" s="10" t="s">
        <v>64</v>
      </c>
      <c r="C27" s="39">
        <v>244</v>
      </c>
      <c r="D27" s="10">
        <f>расчет!W25</f>
        <v>51051.015699999996</v>
      </c>
      <c r="E27" s="10"/>
    </row>
    <row r="28" spans="1:5" s="9" customFormat="1">
      <c r="A28" s="10"/>
      <c r="B28" s="10"/>
      <c r="C28" s="10"/>
      <c r="D28" s="10"/>
      <c r="E28" s="10"/>
    </row>
    <row r="29" spans="1:5" s="45" customFormat="1" ht="17.399999999999999">
      <c r="A29" s="11" t="s">
        <v>16</v>
      </c>
      <c r="B29" s="11" t="s">
        <v>66</v>
      </c>
      <c r="C29" s="11">
        <f>SUM(D29:E29)</f>
        <v>137000</v>
      </c>
      <c r="D29" s="11">
        <f>D6+D27</f>
        <v>123400.02984999999</v>
      </c>
      <c r="E29" s="11">
        <f>E6+E27</f>
        <v>13599.970150000001</v>
      </c>
    </row>
    <row r="30" spans="1:5" s="45" customFormat="1" ht="17.399999999999999">
      <c r="A30" s="49"/>
      <c r="B30" s="49"/>
      <c r="C30" s="49"/>
      <c r="D30" s="49"/>
      <c r="E30" s="49"/>
    </row>
    <row r="31" spans="1:5" s="9" customFormat="1"/>
    <row r="32" spans="1:5" s="9" customFormat="1">
      <c r="B32" s="2" t="s">
        <v>69</v>
      </c>
      <c r="C32" s="1"/>
      <c r="E32" s="9" t="s">
        <v>70</v>
      </c>
    </row>
    <row r="33" spans="2:5" s="9" customFormat="1">
      <c r="B33" s="2"/>
      <c r="C33" s="1"/>
    </row>
    <row r="34" spans="2:5" s="9" customFormat="1">
      <c r="B34" s="50" t="s">
        <v>76</v>
      </c>
    </row>
    <row r="35" spans="2:5">
      <c r="B35" s="51" t="s">
        <v>67</v>
      </c>
      <c r="E35" s="1" t="s">
        <v>68</v>
      </c>
    </row>
  </sheetData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scale="84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8"/>
  <sheetViews>
    <sheetView topLeftCell="A13" workbookViewId="0">
      <selection activeCell="B28" sqref="B28:F28"/>
    </sheetView>
  </sheetViews>
  <sheetFormatPr defaultRowHeight="18"/>
  <cols>
    <col min="1" max="1" width="7.77734375" style="1" customWidth="1"/>
    <col min="2" max="2" width="41.6640625" style="2" customWidth="1"/>
    <col min="3" max="3" width="11.33203125" style="1" customWidth="1"/>
    <col min="4" max="4" width="12.6640625" style="9" customWidth="1"/>
    <col min="5" max="5" width="14.109375" style="9" customWidth="1"/>
    <col min="6" max="6" width="15.44140625" style="9" customWidth="1"/>
    <col min="7" max="7" width="10.44140625" style="9" customWidth="1"/>
    <col min="8" max="8" width="13.5546875" style="9" customWidth="1"/>
    <col min="9" max="9" width="16.5546875" style="9" customWidth="1"/>
    <col min="10" max="10" width="12.6640625" style="1" customWidth="1"/>
    <col min="11" max="11" width="17.33203125" style="1" customWidth="1"/>
    <col min="12" max="16384" width="8.88671875" style="1"/>
  </cols>
  <sheetData>
    <row r="2" spans="1:12" ht="22.2" customHeight="1">
      <c r="B2" s="14" t="s">
        <v>2</v>
      </c>
      <c r="C2" s="14"/>
      <c r="D2" s="14"/>
      <c r="G2" s="14"/>
    </row>
    <row r="3" spans="1:12" ht="33.6" customHeight="1">
      <c r="B3" s="14"/>
      <c r="C3" s="14"/>
      <c r="D3" s="14"/>
      <c r="G3" s="14"/>
    </row>
    <row r="4" spans="1:12" ht="36" customHeight="1">
      <c r="A4" s="66" t="s">
        <v>82</v>
      </c>
      <c r="B4" s="68" t="s">
        <v>0</v>
      </c>
      <c r="C4" s="69" t="s">
        <v>1</v>
      </c>
      <c r="D4" s="65" t="s">
        <v>78</v>
      </c>
      <c r="E4" s="65"/>
      <c r="F4" s="65"/>
      <c r="G4" s="65" t="s">
        <v>79</v>
      </c>
      <c r="H4" s="65"/>
      <c r="I4" s="65"/>
      <c r="J4" s="63" t="s">
        <v>80</v>
      </c>
      <c r="K4" s="64"/>
      <c r="L4" s="12"/>
    </row>
    <row r="5" spans="1:12" s="35" customFormat="1" ht="84.6" customHeight="1">
      <c r="A5" s="67"/>
      <c r="B5" s="68"/>
      <c r="C5" s="69"/>
      <c r="D5" s="46" t="s">
        <v>40</v>
      </c>
      <c r="E5" s="46" t="s">
        <v>81</v>
      </c>
      <c r="F5" s="46" t="s">
        <v>83</v>
      </c>
      <c r="G5" s="46" t="s">
        <v>40</v>
      </c>
      <c r="H5" s="46" t="s">
        <v>81</v>
      </c>
      <c r="I5" s="46" t="s">
        <v>83</v>
      </c>
      <c r="J5" s="46" t="s">
        <v>40</v>
      </c>
      <c r="K5" s="46" t="s">
        <v>83</v>
      </c>
    </row>
    <row r="6" spans="1:12" s="17" customFormat="1" ht="18.600000000000001" customHeight="1">
      <c r="A6" s="15">
        <v>1</v>
      </c>
      <c r="B6" s="16" t="s">
        <v>38</v>
      </c>
      <c r="C6" s="15">
        <v>3</v>
      </c>
      <c r="D6" s="15">
        <v>4</v>
      </c>
      <c r="E6" s="16" t="s">
        <v>39</v>
      </c>
      <c r="F6" s="15">
        <v>6</v>
      </c>
      <c r="G6" s="48">
        <v>4</v>
      </c>
      <c r="H6" s="47" t="s">
        <v>39</v>
      </c>
      <c r="I6" s="48">
        <v>6</v>
      </c>
      <c r="J6" s="48">
        <v>4</v>
      </c>
      <c r="K6" s="48">
        <v>6</v>
      </c>
    </row>
    <row r="7" spans="1:12" s="3" customFormat="1">
      <c r="A7" s="6" t="s">
        <v>4</v>
      </c>
      <c r="B7" s="7" t="s">
        <v>17</v>
      </c>
      <c r="C7" s="6"/>
      <c r="D7" s="10"/>
      <c r="E7" s="10"/>
      <c r="F7" s="11"/>
      <c r="G7" s="10"/>
      <c r="H7" s="10"/>
      <c r="I7" s="11"/>
      <c r="J7" s="10"/>
      <c r="K7" s="11"/>
    </row>
    <row r="8" spans="1:12">
      <c r="A8" s="4" t="s">
        <v>6</v>
      </c>
      <c r="B8" s="5" t="s">
        <v>11</v>
      </c>
      <c r="C8" s="4" t="s">
        <v>3</v>
      </c>
      <c r="D8" s="10">
        <v>20</v>
      </c>
      <c r="E8" s="10">
        <v>150</v>
      </c>
      <c r="F8" s="11">
        <f t="shared" ref="F8:F22" si="0">D8*E8</f>
        <v>3000</v>
      </c>
      <c r="G8" s="10">
        <v>5</v>
      </c>
      <c r="H8" s="10">
        <v>165</v>
      </c>
      <c r="I8" s="11">
        <f t="shared" ref="I8:I9" si="1">G8*H8</f>
        <v>825</v>
      </c>
      <c r="J8" s="10">
        <f>D8+G8</f>
        <v>25</v>
      </c>
      <c r="K8" s="11">
        <f>F8+I8</f>
        <v>3825</v>
      </c>
    </row>
    <row r="9" spans="1:12">
      <c r="A9" s="4" t="s">
        <v>7</v>
      </c>
      <c r="B9" s="5" t="s">
        <v>12</v>
      </c>
      <c r="C9" s="4" t="s">
        <v>3</v>
      </c>
      <c r="D9" s="10">
        <v>15</v>
      </c>
      <c r="E9" s="10">
        <v>180</v>
      </c>
      <c r="F9" s="11">
        <f t="shared" si="0"/>
        <v>2700</v>
      </c>
      <c r="G9" s="10">
        <v>5</v>
      </c>
      <c r="H9" s="10">
        <v>198</v>
      </c>
      <c r="I9" s="11">
        <f t="shared" si="1"/>
        <v>990</v>
      </c>
      <c r="J9" s="10">
        <f>D9+G9</f>
        <v>20</v>
      </c>
      <c r="K9" s="11">
        <f>F9+I9</f>
        <v>3690</v>
      </c>
    </row>
    <row r="10" spans="1:12" s="3" customFormat="1" ht="35.4">
      <c r="A10" s="6" t="s">
        <v>5</v>
      </c>
      <c r="B10" s="13" t="s">
        <v>32</v>
      </c>
      <c r="C10" s="6"/>
      <c r="D10" s="10"/>
      <c r="E10" s="10"/>
      <c r="F10" s="11"/>
      <c r="G10" s="10"/>
      <c r="H10" s="10"/>
      <c r="I10" s="11"/>
      <c r="J10" s="10"/>
      <c r="K10" s="11"/>
    </row>
    <row r="11" spans="1:12">
      <c r="A11" s="4" t="s">
        <v>8</v>
      </c>
      <c r="B11" s="5" t="s">
        <v>13</v>
      </c>
      <c r="C11" s="4" t="s">
        <v>28</v>
      </c>
      <c r="D11" s="10">
        <v>5</v>
      </c>
      <c r="E11" s="10">
        <v>3500</v>
      </c>
      <c r="F11" s="11">
        <f t="shared" si="0"/>
        <v>17500</v>
      </c>
      <c r="G11" s="10">
        <v>2</v>
      </c>
      <c r="H11" s="10">
        <v>4018</v>
      </c>
      <c r="I11" s="11">
        <f t="shared" ref="I11:I13" si="2">G11*H11</f>
        <v>8036</v>
      </c>
      <c r="J11" s="10">
        <f t="shared" ref="J11:J22" si="3">D11+G11</f>
        <v>7</v>
      </c>
      <c r="K11" s="11">
        <f>F11+I11</f>
        <v>25536</v>
      </c>
    </row>
    <row r="12" spans="1:12" ht="36">
      <c r="A12" s="4" t="s">
        <v>9</v>
      </c>
      <c r="B12" s="8" t="s">
        <v>14</v>
      </c>
      <c r="C12" s="4" t="s">
        <v>28</v>
      </c>
      <c r="D12" s="10">
        <v>2</v>
      </c>
      <c r="E12" s="10">
        <v>5500</v>
      </c>
      <c r="F12" s="11">
        <f t="shared" si="0"/>
        <v>11000</v>
      </c>
      <c r="G12" s="10">
        <v>1</v>
      </c>
      <c r="H12" s="10">
        <v>6314</v>
      </c>
      <c r="I12" s="11">
        <f t="shared" si="2"/>
        <v>6314</v>
      </c>
      <c r="J12" s="10">
        <f t="shared" si="3"/>
        <v>3</v>
      </c>
      <c r="K12" s="11">
        <f>F12+I12</f>
        <v>17314</v>
      </c>
    </row>
    <row r="13" spans="1:12" ht="36">
      <c r="A13" s="4" t="s">
        <v>10</v>
      </c>
      <c r="B13" s="8" t="s">
        <v>15</v>
      </c>
      <c r="C13" s="4" t="s">
        <v>28</v>
      </c>
      <c r="D13" s="10">
        <v>1</v>
      </c>
      <c r="E13" s="10">
        <v>8300</v>
      </c>
      <c r="F13" s="11">
        <f t="shared" si="0"/>
        <v>8300</v>
      </c>
      <c r="G13" s="10">
        <v>1</v>
      </c>
      <c r="H13" s="10">
        <v>9550</v>
      </c>
      <c r="I13" s="11">
        <f t="shared" si="2"/>
        <v>9550</v>
      </c>
      <c r="J13" s="10">
        <f t="shared" si="3"/>
        <v>2</v>
      </c>
      <c r="K13" s="11">
        <f>F13+I13</f>
        <v>17850</v>
      </c>
    </row>
    <row r="14" spans="1:12" s="3" customFormat="1">
      <c r="A14" s="6" t="s">
        <v>16</v>
      </c>
      <c r="B14" s="7" t="s">
        <v>29</v>
      </c>
      <c r="C14" s="6"/>
      <c r="D14" s="10"/>
      <c r="E14" s="10"/>
      <c r="F14" s="11"/>
      <c r="G14" s="10"/>
      <c r="H14" s="10"/>
      <c r="I14" s="11"/>
      <c r="J14" s="10">
        <f t="shared" si="3"/>
        <v>0</v>
      </c>
      <c r="K14" s="11"/>
    </row>
    <row r="15" spans="1:12">
      <c r="A15" s="4" t="s">
        <v>18</v>
      </c>
      <c r="B15" s="5" t="s">
        <v>13</v>
      </c>
      <c r="C15" s="4" t="s">
        <v>28</v>
      </c>
      <c r="D15" s="10">
        <v>2</v>
      </c>
      <c r="E15" s="10">
        <v>2300</v>
      </c>
      <c r="F15" s="11">
        <f t="shared" si="0"/>
        <v>4600</v>
      </c>
      <c r="G15" s="10">
        <v>2</v>
      </c>
      <c r="H15" s="10">
        <v>2640</v>
      </c>
      <c r="I15" s="11">
        <f t="shared" ref="I15:I17" si="4">G15*H15</f>
        <v>5280</v>
      </c>
      <c r="J15" s="10">
        <f t="shared" si="3"/>
        <v>4</v>
      </c>
      <c r="K15" s="11">
        <f>F15+I15</f>
        <v>9880</v>
      </c>
    </row>
    <row r="16" spans="1:12" ht="36">
      <c r="A16" s="4" t="s">
        <v>19</v>
      </c>
      <c r="B16" s="8" t="s">
        <v>14</v>
      </c>
      <c r="C16" s="4" t="s">
        <v>28</v>
      </c>
      <c r="D16" s="10">
        <v>1</v>
      </c>
      <c r="E16" s="10">
        <v>3800</v>
      </c>
      <c r="F16" s="11">
        <f t="shared" si="0"/>
        <v>3800</v>
      </c>
      <c r="G16" s="10">
        <v>1</v>
      </c>
      <c r="H16" s="10">
        <v>4410</v>
      </c>
      <c r="I16" s="11">
        <f t="shared" si="4"/>
        <v>4410</v>
      </c>
      <c r="J16" s="10">
        <f t="shared" si="3"/>
        <v>2</v>
      </c>
      <c r="K16" s="11">
        <f>F16+I16</f>
        <v>8210</v>
      </c>
    </row>
    <row r="17" spans="1:11" ht="36">
      <c r="A17" s="4" t="s">
        <v>20</v>
      </c>
      <c r="B17" s="8" t="s">
        <v>15</v>
      </c>
      <c r="C17" s="4" t="s">
        <v>28</v>
      </c>
      <c r="D17" s="10">
        <v>2</v>
      </c>
      <c r="E17" s="10">
        <v>6700</v>
      </c>
      <c r="F17" s="11">
        <f t="shared" si="0"/>
        <v>13400</v>
      </c>
      <c r="G17" s="10"/>
      <c r="H17" s="10">
        <v>7690</v>
      </c>
      <c r="I17" s="11">
        <f t="shared" si="4"/>
        <v>0</v>
      </c>
      <c r="J17" s="10">
        <f t="shared" si="3"/>
        <v>2</v>
      </c>
      <c r="K17" s="11">
        <f>F17+I17</f>
        <v>13400</v>
      </c>
    </row>
    <row r="18" spans="1:11" s="3" customFormat="1" ht="20.399999999999999" customHeight="1">
      <c r="A18" s="6" t="s">
        <v>21</v>
      </c>
      <c r="B18" s="7" t="s">
        <v>30</v>
      </c>
      <c r="C18" s="6"/>
      <c r="D18" s="10"/>
      <c r="E18" s="10"/>
      <c r="F18" s="11"/>
      <c r="G18" s="10"/>
      <c r="H18" s="10"/>
      <c r="I18" s="11"/>
      <c r="J18" s="10"/>
      <c r="K18" s="11"/>
    </row>
    <row r="19" spans="1:11">
      <c r="A19" s="4" t="s">
        <v>22</v>
      </c>
      <c r="B19" s="5" t="s">
        <v>13</v>
      </c>
      <c r="C19" s="4" t="s">
        <v>28</v>
      </c>
      <c r="D19" s="10">
        <v>2</v>
      </c>
      <c r="E19" s="10">
        <v>3000</v>
      </c>
      <c r="F19" s="11">
        <f t="shared" si="0"/>
        <v>6000</v>
      </c>
      <c r="G19" s="10"/>
      <c r="H19" s="10">
        <v>3530</v>
      </c>
      <c r="I19" s="11">
        <f t="shared" ref="I19:I22" si="5">G19*H19</f>
        <v>0</v>
      </c>
      <c r="J19" s="10">
        <f t="shared" si="3"/>
        <v>2</v>
      </c>
      <c r="K19" s="11">
        <f>F19+I19</f>
        <v>6000</v>
      </c>
    </row>
    <row r="20" spans="1:11" ht="36">
      <c r="A20" s="4" t="s">
        <v>23</v>
      </c>
      <c r="B20" s="8" t="s">
        <v>14</v>
      </c>
      <c r="C20" s="4" t="s">
        <v>28</v>
      </c>
      <c r="D20" s="10">
        <v>2</v>
      </c>
      <c r="E20" s="10">
        <v>4600</v>
      </c>
      <c r="F20" s="11">
        <f t="shared" si="0"/>
        <v>9200</v>
      </c>
      <c r="G20" s="10">
        <v>1</v>
      </c>
      <c r="H20" s="10">
        <v>5295</v>
      </c>
      <c r="I20" s="11">
        <f t="shared" si="5"/>
        <v>5295</v>
      </c>
      <c r="J20" s="10">
        <f t="shared" si="3"/>
        <v>3</v>
      </c>
      <c r="K20" s="11">
        <f>F20+I20</f>
        <v>14495</v>
      </c>
    </row>
    <row r="21" spans="1:11" ht="36">
      <c r="A21" s="4" t="s">
        <v>24</v>
      </c>
      <c r="B21" s="8" t="s">
        <v>15</v>
      </c>
      <c r="C21" s="4" t="s">
        <v>28</v>
      </c>
      <c r="D21" s="10">
        <v>1</v>
      </c>
      <c r="E21" s="10">
        <v>7600</v>
      </c>
      <c r="F21" s="11">
        <f t="shared" si="0"/>
        <v>7600</v>
      </c>
      <c r="G21" s="10">
        <v>1</v>
      </c>
      <c r="H21" s="10">
        <v>7600</v>
      </c>
      <c r="I21" s="11">
        <f t="shared" si="5"/>
        <v>7600</v>
      </c>
      <c r="J21" s="10">
        <f t="shared" si="3"/>
        <v>2</v>
      </c>
      <c r="K21" s="11">
        <f>F21+I21</f>
        <v>15200</v>
      </c>
    </row>
    <row r="22" spans="1:11" s="3" customFormat="1" ht="24" customHeight="1">
      <c r="A22" s="6" t="s">
        <v>25</v>
      </c>
      <c r="B22" s="7" t="s">
        <v>26</v>
      </c>
      <c r="C22" s="6" t="s">
        <v>27</v>
      </c>
      <c r="D22" s="10">
        <v>10</v>
      </c>
      <c r="E22" s="10">
        <v>160</v>
      </c>
      <c r="F22" s="11">
        <f t="shared" si="0"/>
        <v>1600</v>
      </c>
      <c r="G22" s="10"/>
      <c r="H22" s="10">
        <v>184</v>
      </c>
      <c r="I22" s="11">
        <f t="shared" si="5"/>
        <v>0</v>
      </c>
      <c r="J22" s="10">
        <f t="shared" si="3"/>
        <v>10</v>
      </c>
      <c r="K22" s="11">
        <f>F22+I22</f>
        <v>1600</v>
      </c>
    </row>
    <row r="23" spans="1:11" ht="22.8" customHeight="1">
      <c r="A23" s="4"/>
      <c r="B23" s="5"/>
      <c r="C23" s="4"/>
      <c r="D23" s="10"/>
      <c r="E23" s="10"/>
      <c r="F23" s="11"/>
      <c r="G23" s="10"/>
      <c r="H23" s="10"/>
      <c r="I23" s="11"/>
      <c r="J23" s="10"/>
      <c r="K23" s="11"/>
    </row>
    <row r="24" spans="1:11" ht="26.4" customHeight="1">
      <c r="A24" s="4"/>
      <c r="B24" s="5"/>
      <c r="C24" s="4"/>
      <c r="D24" s="10"/>
      <c r="E24" s="10"/>
      <c r="F24" s="11"/>
      <c r="G24" s="10"/>
      <c r="H24" s="10"/>
      <c r="I24" s="11"/>
      <c r="J24" s="10"/>
      <c r="K24" s="11"/>
    </row>
    <row r="25" spans="1:11">
      <c r="A25" s="4"/>
      <c r="B25" s="5"/>
      <c r="C25" s="4"/>
      <c r="D25" s="10"/>
      <c r="E25" s="10"/>
      <c r="F25" s="11">
        <f>SUM(F7:F24)</f>
        <v>88700</v>
      </c>
      <c r="G25" s="10"/>
      <c r="H25" s="10"/>
      <c r="I25" s="11">
        <f>SUM(I7:I24)</f>
        <v>48300</v>
      </c>
      <c r="J25" s="10"/>
      <c r="K25" s="11">
        <f>SUM(K7:K24)</f>
        <v>137000</v>
      </c>
    </row>
    <row r="28" spans="1:11" ht="22.8" customHeight="1">
      <c r="B28" s="2" t="s">
        <v>69</v>
      </c>
      <c r="F28" s="9" t="s">
        <v>70</v>
      </c>
    </row>
  </sheetData>
  <mergeCells count="6">
    <mergeCell ref="J4:K4"/>
    <mergeCell ref="D4:F4"/>
    <mergeCell ref="G4:I4"/>
    <mergeCell ref="A4:A5"/>
    <mergeCell ref="B4:B5"/>
    <mergeCell ref="C4:C5"/>
  </mergeCells>
  <pageMargins left="1.1811023622047245" right="0.39370078740157483" top="0.78740157480314965" bottom="0.78740157480314965" header="0.31496062992125984" footer="0.31496062992125984"/>
  <pageSetup paperSize="9" scale="62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расчет</vt:lpstr>
      <vt:lpstr>смета </vt:lpstr>
      <vt:lpstr>план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2020-06-04T12:16:25Z</dcterms:modified>
</cp:coreProperties>
</file>